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Didier Juges</author>
  </authors>
  <commentList>
    <comment ref="D13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Green background -&gt; VCO in range
Red background:
VCO out of range
</t>
        </r>
      </text>
    </comment>
    <comment ref="G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higher frequency on second line below
</t>
        </r>
      </text>
    </comment>
    <comment ref="H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higher frequency on second line below</t>
        </r>
      </text>
    </comment>
    <comment ref="J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higher frequency on first line on top
</t>
        </r>
      </text>
    </comment>
    <comment ref="K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higher frequency on first line on top</t>
        </r>
      </text>
    </comment>
    <comment ref="I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enter negative offset, i.e. -5
</t>
        </r>
      </text>
    </comment>
    <comment ref="I7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enter positive offset, i.e. 5
</t>
        </r>
      </text>
    </comment>
  </commentList>
</comments>
</file>

<file path=xl/sharedStrings.xml><?xml version="1.0" encoding="utf-8"?>
<sst xmlns="http://schemas.openxmlformats.org/spreadsheetml/2006/main" count="29" uniqueCount="20">
  <si>
    <t>vco</t>
  </si>
  <si>
    <t>out</t>
  </si>
  <si>
    <t>1st mult</t>
  </si>
  <si>
    <t>2nd mult</t>
  </si>
  <si>
    <t>(MHz)</t>
  </si>
  <si>
    <t>Crystal:</t>
  </si>
  <si>
    <t>VCO:</t>
  </si>
  <si>
    <t>IF</t>
  </si>
  <si>
    <t>Operating:</t>
  </si>
  <si>
    <t>crystal range:</t>
  </si>
  <si>
    <t>VCO range:</t>
  </si>
  <si>
    <t>inverted</t>
  </si>
  <si>
    <t>cell will turn white with X  if LO frequency is in desired range</t>
  </si>
  <si>
    <t>target LO range</t>
  </si>
  <si>
    <t>Only enter data in yellow cells, other cells may have formulas</t>
  </si>
  <si>
    <t>Sense:</t>
  </si>
  <si>
    <t>normal</t>
  </si>
  <si>
    <t>GHz</t>
  </si>
  <si>
    <t>Enter crystal frequency below 
(in MHz):</t>
  </si>
  <si>
    <t>For IF (in MHz):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</si>
</sst>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#,##0.000000"/>
    <numFmt numFmtId="167" formatCode="##0.000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7" xfId="0" applyNumberForma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3" fillId="4" borderId="11" xfId="0" applyNumberFormat="1" applyFont="1" applyFill="1" applyBorder="1" applyAlignment="1">
      <alignment horizontal="center"/>
    </xf>
    <xf numFmtId="168" fontId="3" fillId="4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168" fontId="3" fillId="4" borderId="14" xfId="0" applyNumberFormat="1" applyFont="1" applyFill="1" applyBorder="1" applyAlignment="1">
      <alignment horizontal="center"/>
    </xf>
    <xf numFmtId="168" fontId="3" fillId="4" borderId="15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140625" style="0" customWidth="1"/>
    <col min="2" max="2" width="14.28125" style="0" customWidth="1"/>
    <col min="3" max="3" width="8.8515625" style="0" customWidth="1"/>
    <col min="4" max="4" width="8.140625" style="1" customWidth="1"/>
    <col min="5" max="5" width="6.8515625" style="0" customWidth="1"/>
    <col min="6" max="6" width="10.7109375" style="2" customWidth="1"/>
    <col min="7" max="7" width="10.421875" style="3" customWidth="1"/>
    <col min="8" max="8" width="11.8515625" style="3" customWidth="1"/>
    <col min="9" max="9" width="11.140625" style="3" customWidth="1"/>
    <col min="10" max="10" width="11.421875" style="3" customWidth="1"/>
    <col min="11" max="11" width="10.57421875" style="3" bestFit="1" customWidth="1"/>
  </cols>
  <sheetData>
    <row r="1" ht="13.5" thickBot="1"/>
    <row r="2" spans="7:9" ht="14.25" thickBot="1" thickTop="1">
      <c r="G2" s="24" t="s">
        <v>8</v>
      </c>
      <c r="H2" s="46">
        <v>10.368</v>
      </c>
      <c r="I2" s="38" t="s">
        <v>17</v>
      </c>
    </row>
    <row r="3" ht="13.5" thickTop="1"/>
    <row r="4" ht="13.5" thickBot="1"/>
    <row r="5" spans="6:11" ht="14.25" thickBot="1" thickTop="1">
      <c r="F5" s="49" t="s">
        <v>15</v>
      </c>
      <c r="G5" s="50" t="s">
        <v>16</v>
      </c>
      <c r="H5" s="50" t="s">
        <v>16</v>
      </c>
      <c r="I5" s="50"/>
      <c r="J5" s="50" t="s">
        <v>11</v>
      </c>
      <c r="K5" s="51" t="s">
        <v>11</v>
      </c>
    </row>
    <row r="6" spans="2:11" ht="13.5" thickTop="1">
      <c r="B6" s="66" t="s">
        <v>14</v>
      </c>
      <c r="C6" s="67"/>
      <c r="F6" s="64" t="s">
        <v>19</v>
      </c>
      <c r="G6" s="47">
        <v>431.5</v>
      </c>
      <c r="H6" s="47">
        <v>143</v>
      </c>
      <c r="I6" s="47">
        <v>-5</v>
      </c>
      <c r="J6" s="47">
        <v>148</v>
      </c>
      <c r="K6" s="48">
        <v>440</v>
      </c>
    </row>
    <row r="7" spans="2:11" ht="13.5" thickBot="1">
      <c r="B7" s="68"/>
      <c r="C7" s="69"/>
      <c r="F7" s="65"/>
      <c r="G7" s="43">
        <v>440</v>
      </c>
      <c r="H7" s="43">
        <v>148</v>
      </c>
      <c r="I7" s="43">
        <v>5</v>
      </c>
      <c r="J7" s="43">
        <v>143.5</v>
      </c>
      <c r="K7" s="44">
        <v>431.5</v>
      </c>
    </row>
    <row r="8" spans="2:3" ht="14.25" thickBot="1" thickTop="1">
      <c r="B8" s="70"/>
      <c r="C8" s="71"/>
    </row>
    <row r="9" spans="6:13" ht="13.5" thickTop="1">
      <c r="F9" s="62" t="s">
        <v>13</v>
      </c>
      <c r="G9" s="39">
        <f aca="true" t="shared" si="0" ref="G9:I10">$H$2*1000-G6</f>
        <v>9936.5</v>
      </c>
      <c r="H9" s="39">
        <f t="shared" si="0"/>
        <v>10225</v>
      </c>
      <c r="I9" s="39">
        <f t="shared" si="0"/>
        <v>10373</v>
      </c>
      <c r="J9" s="39">
        <f>$H$2*1000+J6</f>
        <v>10516</v>
      </c>
      <c r="K9" s="40">
        <f>$H$2*1000+K6</f>
        <v>10808</v>
      </c>
      <c r="L9" s="72"/>
      <c r="M9" s="36"/>
    </row>
    <row r="10" spans="6:13" ht="13.5" thickBot="1">
      <c r="F10" s="63"/>
      <c r="G10" s="41">
        <f t="shared" si="0"/>
        <v>9928</v>
      </c>
      <c r="H10" s="41">
        <f t="shared" si="0"/>
        <v>10220</v>
      </c>
      <c r="I10" s="41">
        <f t="shared" si="0"/>
        <v>10363</v>
      </c>
      <c r="J10" s="41">
        <f>$H$2*1000+J7</f>
        <v>10511.5</v>
      </c>
      <c r="K10" s="42">
        <f>$H$2*1000+K7</f>
        <v>10799.5</v>
      </c>
      <c r="L10" s="72"/>
      <c r="M10" s="36"/>
    </row>
    <row r="11" ht="14.25" thickBot="1" thickTop="1">
      <c r="F11" s="36"/>
    </row>
    <row r="12" spans="2:6" ht="14.25" thickBot="1" thickTop="1">
      <c r="B12" s="59" t="s">
        <v>18</v>
      </c>
      <c r="F12" s="37"/>
    </row>
    <row r="13" spans="2:13" ht="14.25" thickBot="1" thickTop="1">
      <c r="B13" s="60"/>
      <c r="C13" s="4"/>
      <c r="D13" s="5" t="s">
        <v>0</v>
      </c>
      <c r="E13" s="4"/>
      <c r="F13" s="6" t="s">
        <v>1</v>
      </c>
      <c r="M13" s="52" t="s">
        <v>7</v>
      </c>
    </row>
    <row r="14" spans="2:13" ht="25.5" customHeight="1" thickBot="1" thickTop="1">
      <c r="B14" s="61"/>
      <c r="C14" s="8" t="s">
        <v>2</v>
      </c>
      <c r="D14" s="5" t="s">
        <v>4</v>
      </c>
      <c r="E14" s="8" t="s">
        <v>3</v>
      </c>
      <c r="F14" s="6" t="s">
        <v>4</v>
      </c>
      <c r="G14" s="56" t="s">
        <v>12</v>
      </c>
      <c r="H14" s="57"/>
      <c r="I14" s="57"/>
      <c r="J14" s="57"/>
      <c r="K14" s="58"/>
      <c r="M14" s="53"/>
    </row>
    <row r="15" spans="2:13" ht="14.25" thickBot="1" thickTop="1">
      <c r="B15" s="45">
        <v>103.08</v>
      </c>
      <c r="C15">
        <v>13</v>
      </c>
      <c r="D15" s="7">
        <f>$B$15*C15</f>
        <v>1340.04</v>
      </c>
      <c r="E15">
        <v>5</v>
      </c>
      <c r="F15" s="2">
        <f>D15*E15</f>
        <v>6700.2</v>
      </c>
      <c r="G15" s="30" t="str">
        <f aca="true" t="shared" si="1" ref="G15:K24">IF(AND($F15&lt;=G$9,$F15&gt;=G$10),"X","-")</f>
        <v>-</v>
      </c>
      <c r="H15" s="31" t="str">
        <f t="shared" si="1"/>
        <v>-</v>
      </c>
      <c r="I15" s="31" t="str">
        <f t="shared" si="1"/>
        <v>-</v>
      </c>
      <c r="J15" s="31" t="str">
        <f>IF(AND($F15&lt;=J$9,$F15&gt;=J$10),"X","-")</f>
        <v>-</v>
      </c>
      <c r="K15" s="32" t="str">
        <f t="shared" si="1"/>
        <v>-</v>
      </c>
      <c r="M15" s="54">
        <f aca="true" t="shared" si="2" ref="M15:M22">$H$2*1000-F15</f>
        <v>3667.8</v>
      </c>
    </row>
    <row r="16" spans="3:13" ht="13.5" thickTop="1">
      <c r="C16">
        <f>C15+1</f>
        <v>14</v>
      </c>
      <c r="D16" s="7">
        <f aca="true" t="shared" si="3" ref="D16:D22">$B$15*C16</f>
        <v>1443.12</v>
      </c>
      <c r="E16">
        <f>E15</f>
        <v>5</v>
      </c>
      <c r="F16" s="2">
        <f aca="true" t="shared" si="4" ref="F16:F49">D16*E16</f>
        <v>7215.599999999999</v>
      </c>
      <c r="G16" s="30" t="str">
        <f t="shared" si="1"/>
        <v>-</v>
      </c>
      <c r="H16" s="31" t="str">
        <f t="shared" si="1"/>
        <v>-</v>
      </c>
      <c r="I16" s="31" t="str">
        <f t="shared" si="1"/>
        <v>-</v>
      </c>
      <c r="J16" s="31" t="str">
        <f>IF(AND($F16&lt;=J$9,$F16&gt;=J$10),"X","-")</f>
        <v>-</v>
      </c>
      <c r="K16" s="32" t="str">
        <f t="shared" si="1"/>
        <v>-</v>
      </c>
      <c r="M16" s="54">
        <f t="shared" si="2"/>
        <v>3152.4000000000005</v>
      </c>
    </row>
    <row r="17" spans="3:13" ht="12.75">
      <c r="C17">
        <f aca="true" t="shared" si="5" ref="C17:C22">C16+1</f>
        <v>15</v>
      </c>
      <c r="D17" s="7">
        <f t="shared" si="3"/>
        <v>1546.2</v>
      </c>
      <c r="E17">
        <f aca="true" t="shared" si="6" ref="E17:E22">E16</f>
        <v>5</v>
      </c>
      <c r="F17" s="2">
        <f t="shared" si="4"/>
        <v>7731</v>
      </c>
      <c r="G17" s="30" t="str">
        <f t="shared" si="1"/>
        <v>-</v>
      </c>
      <c r="H17" s="31" t="str">
        <f t="shared" si="1"/>
        <v>-</v>
      </c>
      <c r="I17" s="31" t="str">
        <f t="shared" si="1"/>
        <v>-</v>
      </c>
      <c r="J17" s="31" t="str">
        <f>IF(AND($F17&lt;=J$9,$F17&gt;=J$10),"X","-")</f>
        <v>-</v>
      </c>
      <c r="K17" s="32" t="str">
        <f t="shared" si="1"/>
        <v>-</v>
      </c>
      <c r="M17" s="54">
        <f t="shared" si="2"/>
        <v>2637</v>
      </c>
    </row>
    <row r="18" spans="3:13" ht="12.75">
      <c r="C18">
        <f t="shared" si="5"/>
        <v>16</v>
      </c>
      <c r="D18" s="7">
        <f t="shared" si="3"/>
        <v>1649.28</v>
      </c>
      <c r="E18">
        <f t="shared" si="6"/>
        <v>5</v>
      </c>
      <c r="F18" s="2">
        <f t="shared" si="4"/>
        <v>8246.4</v>
      </c>
      <c r="G18" s="30" t="str">
        <f t="shared" si="1"/>
        <v>-</v>
      </c>
      <c r="H18" s="31" t="str">
        <f t="shared" si="1"/>
        <v>-</v>
      </c>
      <c r="I18" s="31" t="str">
        <f t="shared" si="1"/>
        <v>-</v>
      </c>
      <c r="J18" s="31" t="str">
        <f>IF(AND($F18&lt;=J$9,$F18&gt;=J$10),"X","-")</f>
        <v>-</v>
      </c>
      <c r="K18" s="32" t="str">
        <f t="shared" si="1"/>
        <v>-</v>
      </c>
      <c r="M18" s="54">
        <f t="shared" si="2"/>
        <v>2121.6000000000004</v>
      </c>
    </row>
    <row r="19" spans="3:13" ht="12.75">
      <c r="C19">
        <f t="shared" si="5"/>
        <v>17</v>
      </c>
      <c r="D19" s="7">
        <f t="shared" si="3"/>
        <v>1752.36</v>
      </c>
      <c r="E19">
        <f t="shared" si="6"/>
        <v>5</v>
      </c>
      <c r="F19" s="2">
        <f t="shared" si="4"/>
        <v>8761.8</v>
      </c>
      <c r="G19" s="30" t="str">
        <f t="shared" si="1"/>
        <v>-</v>
      </c>
      <c r="H19" s="31" t="str">
        <f t="shared" si="1"/>
        <v>-</v>
      </c>
      <c r="I19" s="31" t="str">
        <f t="shared" si="1"/>
        <v>-</v>
      </c>
      <c r="J19" s="31" t="str">
        <f>IF(AND($F19&lt;=J$9,$F19&gt;=J$10),"X","-")</f>
        <v>-</v>
      </c>
      <c r="K19" s="32" t="str">
        <f t="shared" si="1"/>
        <v>-</v>
      </c>
      <c r="M19" s="54">
        <f t="shared" si="2"/>
        <v>1606.2000000000007</v>
      </c>
    </row>
    <row r="20" spans="3:13" ht="12.75">
      <c r="C20">
        <f t="shared" si="5"/>
        <v>18</v>
      </c>
      <c r="D20" s="7">
        <f t="shared" si="3"/>
        <v>1855.44</v>
      </c>
      <c r="E20">
        <f t="shared" si="6"/>
        <v>5</v>
      </c>
      <c r="F20" s="2">
        <f t="shared" si="4"/>
        <v>9277.2</v>
      </c>
      <c r="G20" s="30" t="str">
        <f t="shared" si="1"/>
        <v>-</v>
      </c>
      <c r="H20" s="31" t="str">
        <f t="shared" si="1"/>
        <v>-</v>
      </c>
      <c r="I20" s="31" t="str">
        <f t="shared" si="1"/>
        <v>-</v>
      </c>
      <c r="J20" s="31" t="str">
        <f>IF(AND($F20&lt;=J$9,$F20&gt;=J$10),"X","-")</f>
        <v>-</v>
      </c>
      <c r="K20" s="32" t="str">
        <f t="shared" si="1"/>
        <v>-</v>
      </c>
      <c r="M20" s="54">
        <f t="shared" si="2"/>
        <v>1090.7999999999993</v>
      </c>
    </row>
    <row r="21" spans="3:13" ht="12.75">
      <c r="C21">
        <f t="shared" si="5"/>
        <v>19</v>
      </c>
      <c r="D21" s="7">
        <f t="shared" si="3"/>
        <v>1958.52</v>
      </c>
      <c r="E21">
        <f t="shared" si="6"/>
        <v>5</v>
      </c>
      <c r="F21" s="2">
        <f t="shared" si="4"/>
        <v>9792.6</v>
      </c>
      <c r="G21" s="30" t="str">
        <f t="shared" si="1"/>
        <v>-</v>
      </c>
      <c r="H21" s="31" t="str">
        <f t="shared" si="1"/>
        <v>-</v>
      </c>
      <c r="I21" s="31" t="str">
        <f t="shared" si="1"/>
        <v>-</v>
      </c>
      <c r="J21" s="31" t="str">
        <f>IF(AND($F21&lt;=J$9,$F21&gt;=J$10),"X","-")</f>
        <v>-</v>
      </c>
      <c r="K21" s="32" t="str">
        <f t="shared" si="1"/>
        <v>-</v>
      </c>
      <c r="M21" s="54">
        <f t="shared" si="2"/>
        <v>575.3999999999996</v>
      </c>
    </row>
    <row r="22" spans="3:13" ht="12.75">
      <c r="C22">
        <f t="shared" si="5"/>
        <v>20</v>
      </c>
      <c r="D22" s="7">
        <f t="shared" si="3"/>
        <v>2061.6</v>
      </c>
      <c r="E22">
        <f t="shared" si="6"/>
        <v>5</v>
      </c>
      <c r="F22" s="2">
        <f t="shared" si="4"/>
        <v>10308</v>
      </c>
      <c r="G22" s="30" t="str">
        <f t="shared" si="1"/>
        <v>-</v>
      </c>
      <c r="H22" s="31" t="str">
        <f t="shared" si="1"/>
        <v>-</v>
      </c>
      <c r="I22" s="31" t="str">
        <f t="shared" si="1"/>
        <v>-</v>
      </c>
      <c r="J22" s="31" t="str">
        <f>IF(AND($F22&lt;=J$9,$F22&gt;=J$10),"X","-")</f>
        <v>-</v>
      </c>
      <c r="K22" s="32" t="str">
        <f t="shared" si="1"/>
        <v>-</v>
      </c>
      <c r="M22" s="54">
        <f t="shared" si="2"/>
        <v>60</v>
      </c>
    </row>
    <row r="23" spans="7:13" ht="12.75">
      <c r="G23" s="30" t="str">
        <f t="shared" si="1"/>
        <v>-</v>
      </c>
      <c r="H23" s="31" t="str">
        <f t="shared" si="1"/>
        <v>-</v>
      </c>
      <c r="I23" s="31" t="str">
        <f t="shared" si="1"/>
        <v>-</v>
      </c>
      <c r="J23" s="31" t="str">
        <f>IF(AND($F23&lt;=J$9,$F23&gt;=J$10),"X","-")</f>
        <v>-</v>
      </c>
      <c r="K23" s="32" t="str">
        <f t="shared" si="1"/>
        <v>-</v>
      </c>
      <c r="M23" s="54"/>
    </row>
    <row r="24" spans="3:13" ht="12.75">
      <c r="C24">
        <v>13</v>
      </c>
      <c r="D24" s="7">
        <f>$B$15*C24</f>
        <v>1340.04</v>
      </c>
      <c r="E24">
        <f>E15+1</f>
        <v>6</v>
      </c>
      <c r="F24" s="2">
        <f t="shared" si="4"/>
        <v>8040.24</v>
      </c>
      <c r="G24" s="30" t="str">
        <f t="shared" si="1"/>
        <v>-</v>
      </c>
      <c r="H24" s="31" t="str">
        <f t="shared" si="1"/>
        <v>-</v>
      </c>
      <c r="I24" s="31" t="str">
        <f t="shared" si="1"/>
        <v>-</v>
      </c>
      <c r="J24" s="31" t="str">
        <f>IF(AND($F24&lt;=J$9,$F24&gt;=J$10),"X","-")</f>
        <v>-</v>
      </c>
      <c r="K24" s="32" t="str">
        <f t="shared" si="1"/>
        <v>-</v>
      </c>
      <c r="M24" s="54">
        <f aca="true" t="shared" si="7" ref="M24:M31">$H$2*1000-F24</f>
        <v>2327.76</v>
      </c>
    </row>
    <row r="25" spans="3:13" ht="12.75">
      <c r="C25">
        <f>C24+1</f>
        <v>14</v>
      </c>
      <c r="D25" s="7">
        <f aca="true" t="shared" si="8" ref="D25:D31">$B$15*C25</f>
        <v>1443.12</v>
      </c>
      <c r="E25">
        <f>E24</f>
        <v>6</v>
      </c>
      <c r="F25" s="2">
        <f t="shared" si="4"/>
        <v>8658.72</v>
      </c>
      <c r="G25" s="30" t="str">
        <f aca="true" t="shared" si="9" ref="G25:K34">IF(AND($F25&lt;=G$9,$F25&gt;=G$10),"X","-")</f>
        <v>-</v>
      </c>
      <c r="H25" s="31" t="str">
        <f t="shared" si="9"/>
        <v>-</v>
      </c>
      <c r="I25" s="31" t="str">
        <f t="shared" si="9"/>
        <v>-</v>
      </c>
      <c r="J25" s="31" t="str">
        <f>IF(AND($F25&lt;=J$9,$F25&gt;=J$10),"X","-")</f>
        <v>-</v>
      </c>
      <c r="K25" s="32" t="str">
        <f t="shared" si="9"/>
        <v>-</v>
      </c>
      <c r="M25" s="54">
        <f t="shared" si="7"/>
        <v>1709.2800000000007</v>
      </c>
    </row>
    <row r="26" spans="3:13" ht="12.75">
      <c r="C26">
        <f>C25+1</f>
        <v>15</v>
      </c>
      <c r="D26" s="7">
        <f t="shared" si="8"/>
        <v>1546.2</v>
      </c>
      <c r="E26">
        <f aca="true" t="shared" si="10" ref="E26:E31">E25</f>
        <v>6</v>
      </c>
      <c r="F26" s="2">
        <f t="shared" si="4"/>
        <v>9277.2</v>
      </c>
      <c r="G26" s="30" t="str">
        <f t="shared" si="9"/>
        <v>-</v>
      </c>
      <c r="H26" s="31" t="str">
        <f t="shared" si="9"/>
        <v>-</v>
      </c>
      <c r="I26" s="31" t="str">
        <f t="shared" si="9"/>
        <v>-</v>
      </c>
      <c r="J26" s="31" t="str">
        <f>IF(AND($F26&lt;=J$9,$F26&gt;=J$10),"X","-")</f>
        <v>-</v>
      </c>
      <c r="K26" s="32" t="str">
        <f t="shared" si="9"/>
        <v>-</v>
      </c>
      <c r="M26" s="54">
        <f t="shared" si="7"/>
        <v>1090.7999999999993</v>
      </c>
    </row>
    <row r="27" spans="3:13" ht="12.75">
      <c r="C27">
        <f>C26+1</f>
        <v>16</v>
      </c>
      <c r="D27" s="7">
        <f t="shared" si="8"/>
        <v>1649.28</v>
      </c>
      <c r="E27">
        <f t="shared" si="10"/>
        <v>6</v>
      </c>
      <c r="F27" s="2">
        <f t="shared" si="4"/>
        <v>9895.68</v>
      </c>
      <c r="G27" s="30" t="str">
        <f t="shared" si="9"/>
        <v>-</v>
      </c>
      <c r="H27" s="31" t="str">
        <f t="shared" si="9"/>
        <v>-</v>
      </c>
      <c r="I27" s="31" t="str">
        <f t="shared" si="9"/>
        <v>-</v>
      </c>
      <c r="J27" s="31" t="str">
        <f>IF(AND($F27&lt;=J$9,$F27&gt;=J$10),"X","-")</f>
        <v>-</v>
      </c>
      <c r="K27" s="32" t="str">
        <f t="shared" si="9"/>
        <v>-</v>
      </c>
      <c r="M27" s="54">
        <f t="shared" si="7"/>
        <v>472.3199999999997</v>
      </c>
    </row>
    <row r="28" spans="3:13" ht="12.75">
      <c r="C28">
        <f>C27+1</f>
        <v>17</v>
      </c>
      <c r="D28" s="7">
        <f t="shared" si="8"/>
        <v>1752.36</v>
      </c>
      <c r="E28">
        <f t="shared" si="10"/>
        <v>6</v>
      </c>
      <c r="F28" s="2">
        <f t="shared" si="4"/>
        <v>10514.16</v>
      </c>
      <c r="G28" s="30" t="str">
        <f t="shared" si="9"/>
        <v>-</v>
      </c>
      <c r="H28" s="31" t="str">
        <f t="shared" si="9"/>
        <v>-</v>
      </c>
      <c r="I28" s="31" t="str">
        <f t="shared" si="9"/>
        <v>-</v>
      </c>
      <c r="J28" s="31" t="str">
        <f>IF(AND($F28&lt;=J$9,$F28&gt;=J$10),"X","-")</f>
        <v>X</v>
      </c>
      <c r="K28" s="32" t="str">
        <f t="shared" si="9"/>
        <v>-</v>
      </c>
      <c r="M28" s="54">
        <f t="shared" si="7"/>
        <v>-146.15999999999985</v>
      </c>
    </row>
    <row r="29" spans="3:13" ht="12.75">
      <c r="C29">
        <f>C28+1</f>
        <v>18</v>
      </c>
      <c r="D29" s="7">
        <f t="shared" si="8"/>
        <v>1855.44</v>
      </c>
      <c r="E29">
        <f t="shared" si="10"/>
        <v>6</v>
      </c>
      <c r="F29" s="2">
        <f t="shared" si="4"/>
        <v>11132.64</v>
      </c>
      <c r="G29" s="30" t="str">
        <f t="shared" si="9"/>
        <v>-</v>
      </c>
      <c r="H29" s="31" t="str">
        <f t="shared" si="9"/>
        <v>-</v>
      </c>
      <c r="I29" s="31" t="str">
        <f t="shared" si="9"/>
        <v>-</v>
      </c>
      <c r="J29" s="31" t="str">
        <f>IF(AND($F29&lt;=J$9,$F29&gt;=J$10),"X","-")</f>
        <v>-</v>
      </c>
      <c r="K29" s="32" t="str">
        <f t="shared" si="9"/>
        <v>-</v>
      </c>
      <c r="M29" s="54">
        <f t="shared" si="7"/>
        <v>-764.6399999999994</v>
      </c>
    </row>
    <row r="30" spans="3:13" ht="12.75">
      <c r="C30">
        <f>C29+1</f>
        <v>19</v>
      </c>
      <c r="D30" s="7">
        <f t="shared" si="8"/>
        <v>1958.52</v>
      </c>
      <c r="E30">
        <f t="shared" si="10"/>
        <v>6</v>
      </c>
      <c r="F30" s="2">
        <f t="shared" si="4"/>
        <v>11751.119999999999</v>
      </c>
      <c r="G30" s="30" t="str">
        <f t="shared" si="9"/>
        <v>-</v>
      </c>
      <c r="H30" s="31" t="str">
        <f t="shared" si="9"/>
        <v>-</v>
      </c>
      <c r="I30" s="31" t="str">
        <f t="shared" si="9"/>
        <v>-</v>
      </c>
      <c r="J30" s="31" t="str">
        <f>IF(AND($F30&lt;=J$9,$F30&gt;=J$10),"X","-")</f>
        <v>-</v>
      </c>
      <c r="K30" s="32" t="str">
        <f t="shared" si="9"/>
        <v>-</v>
      </c>
      <c r="M30" s="54">
        <f t="shared" si="7"/>
        <v>-1383.119999999999</v>
      </c>
    </row>
    <row r="31" spans="3:13" ht="12.75">
      <c r="C31">
        <v>20</v>
      </c>
      <c r="D31" s="7">
        <f t="shared" si="8"/>
        <v>2061.6</v>
      </c>
      <c r="E31">
        <f t="shared" si="10"/>
        <v>6</v>
      </c>
      <c r="F31" s="2">
        <f t="shared" si="4"/>
        <v>12369.599999999999</v>
      </c>
      <c r="G31" s="30" t="str">
        <f t="shared" si="9"/>
        <v>-</v>
      </c>
      <c r="H31" s="31" t="str">
        <f t="shared" si="9"/>
        <v>-</v>
      </c>
      <c r="I31" s="31" t="str">
        <f t="shared" si="9"/>
        <v>-</v>
      </c>
      <c r="J31" s="31" t="str">
        <f>IF(AND($F31&lt;=J$9,$F31&gt;=J$10),"X","-")</f>
        <v>-</v>
      </c>
      <c r="K31" s="32" t="str">
        <f t="shared" si="9"/>
        <v>-</v>
      </c>
      <c r="M31" s="54">
        <f t="shared" si="7"/>
        <v>-2001.5999999999985</v>
      </c>
    </row>
    <row r="32" spans="7:13" ht="12.75">
      <c r="G32" s="30" t="str">
        <f t="shared" si="9"/>
        <v>-</v>
      </c>
      <c r="H32" s="31" t="str">
        <f t="shared" si="9"/>
        <v>-</v>
      </c>
      <c r="I32" s="31" t="str">
        <f t="shared" si="9"/>
        <v>-</v>
      </c>
      <c r="J32" s="31" t="str">
        <f>IF(AND($F32&lt;=J$9,$F32&gt;=J$10),"X","-")</f>
        <v>-</v>
      </c>
      <c r="K32" s="32" t="str">
        <f t="shared" si="9"/>
        <v>-</v>
      </c>
      <c r="M32" s="54"/>
    </row>
    <row r="33" spans="3:13" ht="12.75">
      <c r="C33">
        <v>12</v>
      </c>
      <c r="D33" s="7">
        <f>$B$15*C33</f>
        <v>1236.96</v>
      </c>
      <c r="E33">
        <f>E24+1</f>
        <v>7</v>
      </c>
      <c r="F33" s="2">
        <f t="shared" si="4"/>
        <v>8658.720000000001</v>
      </c>
      <c r="G33" s="30" t="str">
        <f t="shared" si="9"/>
        <v>-</v>
      </c>
      <c r="H33" s="31" t="str">
        <f t="shared" si="9"/>
        <v>-</v>
      </c>
      <c r="I33" s="31" t="str">
        <f t="shared" si="9"/>
        <v>-</v>
      </c>
      <c r="J33" s="31" t="str">
        <f>IF(AND($F33&lt;=J$9,$F33&gt;=J$10),"X","-")</f>
        <v>-</v>
      </c>
      <c r="K33" s="32" t="str">
        <f t="shared" si="9"/>
        <v>-</v>
      </c>
      <c r="M33" s="54">
        <f aca="true" t="shared" si="11" ref="M33:M40">$H$2*1000-F33</f>
        <v>1709.2799999999988</v>
      </c>
    </row>
    <row r="34" spans="3:13" ht="12.75">
      <c r="C34">
        <f>C33+1</f>
        <v>13</v>
      </c>
      <c r="D34" s="7">
        <f aca="true" t="shared" si="12" ref="D34:D40">$B$15*C34</f>
        <v>1340.04</v>
      </c>
      <c r="E34">
        <f aca="true" t="shared" si="13" ref="E34:E40">E25+1</f>
        <v>7</v>
      </c>
      <c r="F34" s="2">
        <f t="shared" si="4"/>
        <v>9380.279999999999</v>
      </c>
      <c r="G34" s="30" t="str">
        <f t="shared" si="9"/>
        <v>-</v>
      </c>
      <c r="H34" s="31" t="str">
        <f t="shared" si="9"/>
        <v>-</v>
      </c>
      <c r="I34" s="31" t="str">
        <f t="shared" si="9"/>
        <v>-</v>
      </c>
      <c r="J34" s="31" t="str">
        <f>IF(AND($F34&lt;=J$9,$F34&gt;=J$10),"X","-")</f>
        <v>-</v>
      </c>
      <c r="K34" s="32" t="str">
        <f t="shared" si="9"/>
        <v>-</v>
      </c>
      <c r="M34" s="54">
        <f t="shared" si="11"/>
        <v>987.7200000000012</v>
      </c>
    </row>
    <row r="35" spans="3:13" ht="12.75">
      <c r="C35">
        <f>C34+1</f>
        <v>14</v>
      </c>
      <c r="D35" s="7">
        <f t="shared" si="12"/>
        <v>1443.12</v>
      </c>
      <c r="E35">
        <f t="shared" si="13"/>
        <v>7</v>
      </c>
      <c r="F35" s="2">
        <f t="shared" si="4"/>
        <v>10101.84</v>
      </c>
      <c r="G35" s="30" t="str">
        <f aca="true" t="shared" si="14" ref="G35:K49">IF(AND($F35&lt;=G$9,$F35&gt;=G$10),"X","-")</f>
        <v>-</v>
      </c>
      <c r="H35" s="31" t="str">
        <f t="shared" si="14"/>
        <v>-</v>
      </c>
      <c r="I35" s="31" t="str">
        <f t="shared" si="14"/>
        <v>-</v>
      </c>
      <c r="J35" s="31" t="str">
        <f>IF(AND($F35&lt;=J$9,$F35&gt;=J$10),"X","-")</f>
        <v>-</v>
      </c>
      <c r="K35" s="32" t="str">
        <f t="shared" si="14"/>
        <v>-</v>
      </c>
      <c r="M35" s="54">
        <f t="shared" si="11"/>
        <v>266.15999999999985</v>
      </c>
    </row>
    <row r="36" spans="3:13" ht="12.75">
      <c r="C36">
        <f>C35+1</f>
        <v>15</v>
      </c>
      <c r="D36" s="7">
        <f t="shared" si="12"/>
        <v>1546.2</v>
      </c>
      <c r="E36">
        <f t="shared" si="13"/>
        <v>7</v>
      </c>
      <c r="F36" s="2">
        <f t="shared" si="4"/>
        <v>10823.4</v>
      </c>
      <c r="G36" s="30" t="str">
        <f t="shared" si="14"/>
        <v>-</v>
      </c>
      <c r="H36" s="31" t="str">
        <f t="shared" si="14"/>
        <v>-</v>
      </c>
      <c r="I36" s="31" t="str">
        <f t="shared" si="14"/>
        <v>-</v>
      </c>
      <c r="J36" s="31" t="str">
        <f>IF(AND($F36&lt;=J$9,$F36&gt;=J$10),"X","-")</f>
        <v>-</v>
      </c>
      <c r="K36" s="32" t="str">
        <f t="shared" si="14"/>
        <v>-</v>
      </c>
      <c r="M36" s="54">
        <f t="shared" si="11"/>
        <v>-455.39999999999964</v>
      </c>
    </row>
    <row r="37" spans="3:13" ht="12.75">
      <c r="C37">
        <f>C36+1</f>
        <v>16</v>
      </c>
      <c r="D37" s="7">
        <f t="shared" si="12"/>
        <v>1649.28</v>
      </c>
      <c r="E37">
        <f t="shared" si="13"/>
        <v>7</v>
      </c>
      <c r="F37" s="2">
        <f t="shared" si="4"/>
        <v>11544.96</v>
      </c>
      <c r="G37" s="30" t="str">
        <f t="shared" si="14"/>
        <v>-</v>
      </c>
      <c r="H37" s="31" t="str">
        <f t="shared" si="14"/>
        <v>-</v>
      </c>
      <c r="I37" s="31" t="str">
        <f t="shared" si="14"/>
        <v>-</v>
      </c>
      <c r="J37" s="31" t="str">
        <f>IF(AND($F37&lt;=J$9,$F37&gt;=J$10),"X","-")</f>
        <v>-</v>
      </c>
      <c r="K37" s="32" t="str">
        <f t="shared" si="14"/>
        <v>-</v>
      </c>
      <c r="M37" s="54">
        <f t="shared" si="11"/>
        <v>-1176.9599999999991</v>
      </c>
    </row>
    <row r="38" spans="3:13" ht="12.75">
      <c r="C38">
        <f>C37+1</f>
        <v>17</v>
      </c>
      <c r="D38" s="7">
        <f t="shared" si="12"/>
        <v>1752.36</v>
      </c>
      <c r="E38">
        <f t="shared" si="13"/>
        <v>7</v>
      </c>
      <c r="F38" s="2">
        <f t="shared" si="4"/>
        <v>12266.519999999999</v>
      </c>
      <c r="G38" s="30" t="str">
        <f t="shared" si="14"/>
        <v>-</v>
      </c>
      <c r="H38" s="31" t="str">
        <f t="shared" si="14"/>
        <v>-</v>
      </c>
      <c r="I38" s="31" t="str">
        <f t="shared" si="14"/>
        <v>-</v>
      </c>
      <c r="J38" s="31" t="str">
        <f>IF(AND($F38&lt;=J$9,$F38&gt;=J$10),"X","-")</f>
        <v>-</v>
      </c>
      <c r="K38" s="32" t="str">
        <f t="shared" si="14"/>
        <v>-</v>
      </c>
      <c r="M38" s="54">
        <f t="shared" si="11"/>
        <v>-1898.5199999999986</v>
      </c>
    </row>
    <row r="39" spans="3:13" ht="12.75">
      <c r="C39">
        <f>C38+1</f>
        <v>18</v>
      </c>
      <c r="D39" s="7">
        <f t="shared" si="12"/>
        <v>1855.44</v>
      </c>
      <c r="E39">
        <f t="shared" si="13"/>
        <v>7</v>
      </c>
      <c r="F39" s="2">
        <f t="shared" si="4"/>
        <v>12988.08</v>
      </c>
      <c r="G39" s="30" t="str">
        <f t="shared" si="14"/>
        <v>-</v>
      </c>
      <c r="H39" s="31" t="str">
        <f t="shared" si="14"/>
        <v>-</v>
      </c>
      <c r="I39" s="31" t="str">
        <f t="shared" si="14"/>
        <v>-</v>
      </c>
      <c r="J39" s="31" t="str">
        <f>IF(AND($F39&lt;=J$9,$F39&gt;=J$10),"X","-")</f>
        <v>-</v>
      </c>
      <c r="K39" s="32" t="str">
        <f t="shared" si="14"/>
        <v>-</v>
      </c>
      <c r="M39" s="54">
        <f t="shared" si="11"/>
        <v>-2620.08</v>
      </c>
    </row>
    <row r="40" spans="3:13" ht="12.75">
      <c r="C40">
        <v>19</v>
      </c>
      <c r="D40" s="7">
        <f t="shared" si="12"/>
        <v>1958.52</v>
      </c>
      <c r="E40">
        <f t="shared" si="13"/>
        <v>7</v>
      </c>
      <c r="F40" s="2">
        <f t="shared" si="4"/>
        <v>13709.64</v>
      </c>
      <c r="G40" s="30" t="str">
        <f t="shared" si="14"/>
        <v>-</v>
      </c>
      <c r="H40" s="31" t="str">
        <f t="shared" si="14"/>
        <v>-</v>
      </c>
      <c r="I40" s="31" t="str">
        <f t="shared" si="14"/>
        <v>-</v>
      </c>
      <c r="J40" s="31" t="str">
        <f>IF(AND($F40&lt;=J$9,$F40&gt;=J$10),"X","-")</f>
        <v>-</v>
      </c>
      <c r="K40" s="32" t="str">
        <f t="shared" si="14"/>
        <v>-</v>
      </c>
      <c r="M40" s="54">
        <f t="shared" si="11"/>
        <v>-3341.6399999999994</v>
      </c>
    </row>
    <row r="41" spans="7:13" ht="12.75">
      <c r="G41" s="30" t="str">
        <f t="shared" si="14"/>
        <v>-</v>
      </c>
      <c r="H41" s="31" t="str">
        <f t="shared" si="14"/>
        <v>-</v>
      </c>
      <c r="I41" s="31" t="str">
        <f t="shared" si="14"/>
        <v>-</v>
      </c>
      <c r="J41" s="31" t="str">
        <f>IF(AND($F41&lt;=J$9,$F41&gt;=J$10),"X","-")</f>
        <v>-</v>
      </c>
      <c r="K41" s="32" t="str">
        <f t="shared" si="14"/>
        <v>-</v>
      </c>
      <c r="M41" s="54"/>
    </row>
    <row r="42" spans="3:13" ht="12.75">
      <c r="C42">
        <v>12</v>
      </c>
      <c r="D42" s="7">
        <f>$B$15*C42</f>
        <v>1236.96</v>
      </c>
      <c r="E42">
        <f>E33+1</f>
        <v>8</v>
      </c>
      <c r="F42" s="2">
        <f t="shared" si="4"/>
        <v>9895.68</v>
      </c>
      <c r="G42" s="30" t="str">
        <f t="shared" si="14"/>
        <v>-</v>
      </c>
      <c r="H42" s="31" t="str">
        <f t="shared" si="14"/>
        <v>-</v>
      </c>
      <c r="I42" s="31" t="str">
        <f t="shared" si="14"/>
        <v>-</v>
      </c>
      <c r="J42" s="31" t="str">
        <f>IF(AND($F42&lt;=J$9,$F42&gt;=J$10),"X","-")</f>
        <v>-</v>
      </c>
      <c r="K42" s="32" t="str">
        <f t="shared" si="14"/>
        <v>-</v>
      </c>
      <c r="M42" s="54">
        <f aca="true" t="shared" si="15" ref="M42:M49">$H$2*1000-F42</f>
        <v>472.3199999999997</v>
      </c>
    </row>
    <row r="43" spans="3:13" ht="12.75">
      <c r="C43">
        <f>C42+1</f>
        <v>13</v>
      </c>
      <c r="D43" s="7">
        <f aca="true" t="shared" si="16" ref="D43:D49">$B$15*C43</f>
        <v>1340.04</v>
      </c>
      <c r="E43">
        <f aca="true" t="shared" si="17" ref="E43:E49">E34+1</f>
        <v>8</v>
      </c>
      <c r="F43" s="2">
        <f t="shared" si="4"/>
        <v>10720.32</v>
      </c>
      <c r="G43" s="30" t="str">
        <f t="shared" si="14"/>
        <v>-</v>
      </c>
      <c r="H43" s="31" t="str">
        <f t="shared" si="14"/>
        <v>-</v>
      </c>
      <c r="I43" s="31" t="str">
        <f t="shared" si="14"/>
        <v>-</v>
      </c>
      <c r="J43" s="31" t="str">
        <f>IF(AND($F43&lt;=J$9,$F43&gt;=J$10),"X","-")</f>
        <v>-</v>
      </c>
      <c r="K43" s="32" t="str">
        <f t="shared" si="14"/>
        <v>-</v>
      </c>
      <c r="M43" s="54">
        <f t="shared" si="15"/>
        <v>-352.3199999999997</v>
      </c>
    </row>
    <row r="44" spans="3:13" ht="12.75">
      <c r="C44">
        <f aca="true" t="shared" si="18" ref="C44:C49">C43+1</f>
        <v>14</v>
      </c>
      <c r="D44" s="7">
        <f t="shared" si="16"/>
        <v>1443.12</v>
      </c>
      <c r="E44">
        <f t="shared" si="17"/>
        <v>8</v>
      </c>
      <c r="F44" s="2">
        <f t="shared" si="4"/>
        <v>11544.96</v>
      </c>
      <c r="G44" s="30" t="str">
        <f t="shared" si="14"/>
        <v>-</v>
      </c>
      <c r="H44" s="31" t="str">
        <f t="shared" si="14"/>
        <v>-</v>
      </c>
      <c r="I44" s="31" t="str">
        <f t="shared" si="14"/>
        <v>-</v>
      </c>
      <c r="J44" s="31" t="str">
        <f>IF(AND($F44&lt;=J$9,$F44&gt;=J$10),"X","-")</f>
        <v>-</v>
      </c>
      <c r="K44" s="32" t="str">
        <f t="shared" si="14"/>
        <v>-</v>
      </c>
      <c r="M44" s="54">
        <f t="shared" si="15"/>
        <v>-1176.9599999999991</v>
      </c>
    </row>
    <row r="45" spans="3:13" ht="12.75">
      <c r="C45">
        <f t="shared" si="18"/>
        <v>15</v>
      </c>
      <c r="D45" s="7">
        <f t="shared" si="16"/>
        <v>1546.2</v>
      </c>
      <c r="E45">
        <f t="shared" si="17"/>
        <v>8</v>
      </c>
      <c r="F45" s="2">
        <f t="shared" si="4"/>
        <v>12369.6</v>
      </c>
      <c r="G45" s="30" t="str">
        <f t="shared" si="14"/>
        <v>-</v>
      </c>
      <c r="H45" s="31" t="str">
        <f t="shared" si="14"/>
        <v>-</v>
      </c>
      <c r="I45" s="31" t="str">
        <f t="shared" si="14"/>
        <v>-</v>
      </c>
      <c r="J45" s="31" t="str">
        <f>IF(AND($F45&lt;=J$9,$F45&gt;=J$10),"X","-")</f>
        <v>-</v>
      </c>
      <c r="K45" s="32" t="str">
        <f t="shared" si="14"/>
        <v>-</v>
      </c>
      <c r="M45" s="54">
        <f t="shared" si="15"/>
        <v>-2001.6000000000004</v>
      </c>
    </row>
    <row r="46" spans="3:13" ht="12.75">
      <c r="C46">
        <f t="shared" si="18"/>
        <v>16</v>
      </c>
      <c r="D46" s="7">
        <f t="shared" si="16"/>
        <v>1649.28</v>
      </c>
      <c r="E46">
        <f t="shared" si="17"/>
        <v>8</v>
      </c>
      <c r="F46" s="2">
        <f t="shared" si="4"/>
        <v>13194.24</v>
      </c>
      <c r="G46" s="30" t="str">
        <f t="shared" si="14"/>
        <v>-</v>
      </c>
      <c r="H46" s="31" t="str">
        <f t="shared" si="14"/>
        <v>-</v>
      </c>
      <c r="I46" s="31" t="str">
        <f t="shared" si="14"/>
        <v>-</v>
      </c>
      <c r="J46" s="31" t="str">
        <f>IF(AND($F46&lt;=J$9,$F46&gt;=J$10),"X","-")</f>
        <v>-</v>
      </c>
      <c r="K46" s="32" t="str">
        <f t="shared" si="14"/>
        <v>-</v>
      </c>
      <c r="M46" s="54">
        <f t="shared" si="15"/>
        <v>-2826.24</v>
      </c>
    </row>
    <row r="47" spans="3:13" ht="12.75">
      <c r="C47">
        <f t="shared" si="18"/>
        <v>17</v>
      </c>
      <c r="D47" s="7">
        <f t="shared" si="16"/>
        <v>1752.36</v>
      </c>
      <c r="E47">
        <f t="shared" si="17"/>
        <v>8</v>
      </c>
      <c r="F47" s="2">
        <f t="shared" si="4"/>
        <v>14018.88</v>
      </c>
      <c r="G47" s="30" t="str">
        <f t="shared" si="14"/>
        <v>-</v>
      </c>
      <c r="H47" s="31" t="str">
        <f t="shared" si="14"/>
        <v>-</v>
      </c>
      <c r="I47" s="31" t="str">
        <f t="shared" si="14"/>
        <v>-</v>
      </c>
      <c r="J47" s="31" t="str">
        <f>IF(AND($F47&lt;=J$9,$F47&gt;=J$10),"X","-")</f>
        <v>-</v>
      </c>
      <c r="K47" s="32" t="str">
        <f t="shared" si="14"/>
        <v>-</v>
      </c>
      <c r="M47" s="54">
        <f t="shared" si="15"/>
        <v>-3650.879999999999</v>
      </c>
    </row>
    <row r="48" spans="3:13" ht="12.75">
      <c r="C48">
        <f t="shared" si="18"/>
        <v>18</v>
      </c>
      <c r="D48" s="7">
        <f t="shared" si="16"/>
        <v>1855.44</v>
      </c>
      <c r="E48">
        <f t="shared" si="17"/>
        <v>8</v>
      </c>
      <c r="F48" s="2">
        <f t="shared" si="4"/>
        <v>14843.52</v>
      </c>
      <c r="G48" s="30" t="str">
        <f t="shared" si="14"/>
        <v>-</v>
      </c>
      <c r="H48" s="31" t="str">
        <f t="shared" si="14"/>
        <v>-</v>
      </c>
      <c r="I48" s="31" t="str">
        <f t="shared" si="14"/>
        <v>-</v>
      </c>
      <c r="J48" s="31" t="str">
        <f>IF(AND($F48&lt;=J$9,$F48&gt;=J$10),"X","-")</f>
        <v>-</v>
      </c>
      <c r="K48" s="32" t="str">
        <f t="shared" si="14"/>
        <v>-</v>
      </c>
      <c r="M48" s="54">
        <f t="shared" si="15"/>
        <v>-4475.52</v>
      </c>
    </row>
    <row r="49" spans="3:13" ht="13.5" thickBot="1">
      <c r="C49">
        <f t="shared" si="18"/>
        <v>19</v>
      </c>
      <c r="D49" s="7">
        <f t="shared" si="16"/>
        <v>1958.52</v>
      </c>
      <c r="E49">
        <f t="shared" si="17"/>
        <v>8</v>
      </c>
      <c r="F49" s="2">
        <f t="shared" si="4"/>
        <v>15668.16</v>
      </c>
      <c r="G49" s="33" t="str">
        <f t="shared" si="14"/>
        <v>-</v>
      </c>
      <c r="H49" s="34" t="str">
        <f t="shared" si="14"/>
        <v>-</v>
      </c>
      <c r="I49" s="34" t="str">
        <f t="shared" si="14"/>
        <v>-</v>
      </c>
      <c r="J49" s="34" t="str">
        <f>IF(AND($F49&lt;=J$9,$F49&gt;=J$10),"X","-")</f>
        <v>-</v>
      </c>
      <c r="K49" s="35" t="str">
        <f t="shared" si="14"/>
        <v>-</v>
      </c>
      <c r="M49" s="55">
        <f t="shared" si="15"/>
        <v>-5300.16</v>
      </c>
    </row>
    <row r="50" ht="13.5" thickTop="1"/>
    <row r="53" ht="13.5" thickBot="1"/>
    <row r="54" spans="2:13" ht="14.25" thickBot="1" thickTop="1">
      <c r="B54" s="24"/>
      <c r="C54" s="25"/>
      <c r="D54" s="26"/>
      <c r="E54" s="25"/>
      <c r="F54" s="27"/>
      <c r="G54" s="28"/>
      <c r="H54" s="28"/>
      <c r="I54" s="28"/>
      <c r="J54" s="28"/>
      <c r="K54" s="28"/>
      <c r="L54" s="25"/>
      <c r="M54" s="29"/>
    </row>
    <row r="55" spans="2:13" ht="13.5" thickTop="1">
      <c r="B55" s="9" t="s">
        <v>9</v>
      </c>
      <c r="C55" s="10">
        <v>90</v>
      </c>
      <c r="D55" s="10">
        <v>110</v>
      </c>
      <c r="E55" s="11"/>
      <c r="L55" s="11"/>
      <c r="M55" s="14"/>
    </row>
    <row r="56" spans="2:13" ht="12.75">
      <c r="B56" s="9" t="s">
        <v>10</v>
      </c>
      <c r="C56" s="15">
        <v>1400</v>
      </c>
      <c r="D56" s="10">
        <v>1900</v>
      </c>
      <c r="E56" s="16"/>
      <c r="L56" s="11"/>
      <c r="M56" s="14"/>
    </row>
    <row r="57" spans="2:13" ht="12.75">
      <c r="B57" s="17"/>
      <c r="C57" s="16"/>
      <c r="D57" s="10"/>
      <c r="E57" s="16"/>
      <c r="F57" s="12" t="s">
        <v>5</v>
      </c>
      <c r="G57" s="18">
        <f>G$9/(G60*G59)</f>
        <v>103.50520833333333</v>
      </c>
      <c r="H57" s="18">
        <f>H$9/(H60*H59)</f>
        <v>106.51041666666667</v>
      </c>
      <c r="I57" s="18">
        <f>I$9/(I60*I59)</f>
        <v>108.05208333333333</v>
      </c>
      <c r="J57" s="18">
        <f>J$9/(J60*J59)</f>
        <v>109.54166666666667</v>
      </c>
      <c r="K57" s="18">
        <f>K$9/(K60*K59)</f>
        <v>112.58333333333333</v>
      </c>
      <c r="L57" s="11"/>
      <c r="M57" s="14"/>
    </row>
    <row r="58" spans="2:13" ht="12.75">
      <c r="B58" s="17"/>
      <c r="C58" s="16"/>
      <c r="D58" s="10"/>
      <c r="E58" s="16"/>
      <c r="F58" s="12" t="s">
        <v>6</v>
      </c>
      <c r="G58" s="18">
        <f>G$57*G59</f>
        <v>1656.0833333333333</v>
      </c>
      <c r="H58" s="18">
        <f>H$57*H59</f>
        <v>1704.1666666666667</v>
      </c>
      <c r="I58" s="18">
        <f>I$57*I59</f>
        <v>1728.8333333333333</v>
      </c>
      <c r="J58" s="18">
        <f>J$57*J59</f>
        <v>1752.6666666666667</v>
      </c>
      <c r="K58" s="18">
        <f>K$57*K59</f>
        <v>1801.3333333333333</v>
      </c>
      <c r="L58" s="11"/>
      <c r="M58" s="14"/>
    </row>
    <row r="59" spans="2:13" ht="12.75">
      <c r="B59" s="17"/>
      <c r="C59" s="16"/>
      <c r="D59" s="10"/>
      <c r="E59" s="16"/>
      <c r="F59" s="12" t="s">
        <v>2</v>
      </c>
      <c r="G59" s="13">
        <v>16</v>
      </c>
      <c r="H59" s="13">
        <v>16</v>
      </c>
      <c r="I59" s="13">
        <v>16</v>
      </c>
      <c r="J59" s="13">
        <v>16</v>
      </c>
      <c r="K59" s="13">
        <v>16</v>
      </c>
      <c r="L59" s="11"/>
      <c r="M59" s="14"/>
    </row>
    <row r="60" spans="2:13" ht="12.75">
      <c r="B60" s="17"/>
      <c r="C60" s="16"/>
      <c r="D60" s="10"/>
      <c r="E60" s="16"/>
      <c r="F60" s="12" t="s">
        <v>3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1"/>
      <c r="M60" s="14"/>
    </row>
    <row r="61" spans="2:13" ht="12.75">
      <c r="B61" s="17"/>
      <c r="C61" s="16"/>
      <c r="D61" s="10"/>
      <c r="E61" s="16"/>
      <c r="F61" s="12" t="s">
        <v>5</v>
      </c>
      <c r="G61" s="18">
        <f>G$9/(G64*G63)</f>
        <v>103.50520833333333</v>
      </c>
      <c r="H61" s="18">
        <f>H$9/(H64*H63)</f>
        <v>106.51041666666667</v>
      </c>
      <c r="I61" s="18">
        <f>I$9/(I64*I63)</f>
        <v>108.05208333333333</v>
      </c>
      <c r="J61" s="18">
        <f>J$10/(J64*J63)</f>
        <v>109.49479166666667</v>
      </c>
      <c r="K61" s="18">
        <f>K$10/(K64*K63)</f>
        <v>112.49479166666667</v>
      </c>
      <c r="L61" s="11"/>
      <c r="M61" s="14"/>
    </row>
    <row r="62" spans="2:13" ht="12.75">
      <c r="B62" s="17"/>
      <c r="C62" s="16"/>
      <c r="D62" s="10"/>
      <c r="E62" s="16"/>
      <c r="F62" s="12" t="s">
        <v>6</v>
      </c>
      <c r="G62" s="18">
        <f>G$61*G63</f>
        <v>1656.0833333333333</v>
      </c>
      <c r="H62" s="18">
        <f>H$61*H63</f>
        <v>1704.1666666666667</v>
      </c>
      <c r="I62" s="18">
        <f>I$61*I63</f>
        <v>1728.8333333333333</v>
      </c>
      <c r="J62" s="18">
        <f>J$61*J63</f>
        <v>1751.9166666666667</v>
      </c>
      <c r="K62" s="18">
        <f>K$61*K63</f>
        <v>1799.9166666666667</v>
      </c>
      <c r="L62" s="11"/>
      <c r="M62" s="14"/>
    </row>
    <row r="63" spans="2:13" ht="12.75">
      <c r="B63" s="17"/>
      <c r="C63" s="16"/>
      <c r="D63" s="10"/>
      <c r="E63" s="16"/>
      <c r="F63" s="12" t="s">
        <v>2</v>
      </c>
      <c r="G63" s="13">
        <v>16</v>
      </c>
      <c r="H63" s="13">
        <v>16</v>
      </c>
      <c r="I63" s="13">
        <v>16</v>
      </c>
      <c r="J63" s="13">
        <v>16</v>
      </c>
      <c r="K63" s="13">
        <v>16</v>
      </c>
      <c r="L63" s="11"/>
      <c r="M63" s="14"/>
    </row>
    <row r="64" spans="2:13" ht="12.75">
      <c r="B64" s="17"/>
      <c r="C64" s="16"/>
      <c r="D64" s="10"/>
      <c r="E64" s="16"/>
      <c r="F64" s="12" t="s">
        <v>3</v>
      </c>
      <c r="G64" s="13">
        <v>6</v>
      </c>
      <c r="H64" s="13">
        <v>6</v>
      </c>
      <c r="I64" s="13">
        <v>6</v>
      </c>
      <c r="J64" s="13">
        <v>6</v>
      </c>
      <c r="K64" s="13">
        <v>6</v>
      </c>
      <c r="L64" s="11"/>
      <c r="M64" s="14"/>
    </row>
    <row r="65" spans="2:11" ht="13.5" thickBot="1">
      <c r="B65" s="19"/>
      <c r="C65" s="20"/>
      <c r="D65" s="21"/>
      <c r="E65" s="20"/>
      <c r="F65" s="22"/>
      <c r="G65" s="23"/>
      <c r="H65" s="23"/>
      <c r="I65" s="23"/>
      <c r="J65" s="23"/>
      <c r="K65" s="23"/>
    </row>
    <row r="66" spans="2:5" ht="13.5" thickTop="1">
      <c r="B66" s="4"/>
      <c r="C66" s="4"/>
      <c r="E66" s="4"/>
    </row>
  </sheetData>
  <mergeCells count="5">
    <mergeCell ref="G14:K14"/>
    <mergeCell ref="B12:B14"/>
    <mergeCell ref="F9:F10"/>
    <mergeCell ref="F6:F7"/>
    <mergeCell ref="B6:C8"/>
  </mergeCells>
  <conditionalFormatting sqref="G58:K58 G62:K62 D15:D22 D24:D31 D33:D40 D42:D49">
    <cfRule type="cellIs" priority="1" dxfId="0" operator="notBetween" stopIfTrue="1">
      <formula>$C$56</formula>
      <formula>$D$56</formula>
    </cfRule>
  </conditionalFormatting>
  <conditionalFormatting sqref="G57:K57 G61:K61">
    <cfRule type="cellIs" priority="2" dxfId="0" operator="notBetween" stopIfTrue="1">
      <formula>$C$55</formula>
      <formula>$D$55</formula>
    </cfRule>
  </conditionalFormatting>
  <conditionalFormatting sqref="G15:K49">
    <cfRule type="cellIs" priority="3" dxfId="0" operator="notEqual" stopIfTrue="1">
      <formula>"X"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Juges</dc:creator>
  <cp:keywords/>
  <dc:description/>
  <cp:lastModifiedBy>Didier Juges</cp:lastModifiedBy>
  <dcterms:created xsi:type="dcterms:W3CDTF">2006-12-21T15:36:31Z</dcterms:created>
  <dcterms:modified xsi:type="dcterms:W3CDTF">2008-03-01T14:22:44Z</dcterms:modified>
  <cp:category/>
  <cp:version/>
  <cp:contentType/>
  <cp:contentStatus/>
</cp:coreProperties>
</file>